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ying Donors" sheetId="1" r:id="rId4"/>
  </sheets>
  <definedNames/>
  <calcPr/>
</workbook>
</file>

<file path=xl/sharedStrings.xml><?xml version="1.0" encoding="utf-8"?>
<sst xmlns="http://schemas.openxmlformats.org/spreadsheetml/2006/main" count="58" uniqueCount="53">
  <si>
    <t>Only change blue cells (white cells have formulas)</t>
  </si>
  <si>
    <t>Average sale price of Brahman Calves</t>
  </si>
  <si>
    <t>Embryo Production Cost</t>
  </si>
  <si>
    <t>Target # of Calves</t>
  </si>
  <si>
    <t>Genetic Cost per Embryo</t>
  </si>
  <si>
    <t>Total Cost of Embryo Work per Preg.</t>
  </si>
  <si>
    <t>% of Recips Transferred</t>
  </si>
  <si>
    <t>Recip Cost per Calf</t>
  </si>
  <si>
    <t>Set up per Recip</t>
  </si>
  <si>
    <t>Technician for Transfer</t>
  </si>
  <si>
    <t>Sexed Semen? Yes/No</t>
  </si>
  <si>
    <t>Yes</t>
  </si>
  <si>
    <t>Preg Rate</t>
  </si>
  <si>
    <t># of Heifer Calves</t>
  </si>
  <si>
    <t>Jobs Allowed per Recip 1 or 2</t>
  </si>
  <si>
    <t xml:space="preserve"># of Bull </t>
  </si>
  <si>
    <t># of Recips Needed</t>
  </si>
  <si>
    <t>Vaccinations</t>
  </si>
  <si>
    <t>Dehorning</t>
  </si>
  <si>
    <t>Days on Feed Heifers</t>
  </si>
  <si>
    <t>Registration</t>
  </si>
  <si>
    <t>Days on Feed Bulls</t>
  </si>
  <si>
    <t>Feed</t>
  </si>
  <si>
    <t>Cost per day on Feed and Labor</t>
  </si>
  <si>
    <t>Death Loss</t>
  </si>
  <si>
    <t>Total Cost per Calf</t>
  </si>
  <si>
    <t>Cost per Donor</t>
  </si>
  <si>
    <t>Donor Cost per Embryo</t>
  </si>
  <si>
    <t># of Donors</t>
  </si>
  <si>
    <t>Semen Cost per Embryo</t>
  </si>
  <si>
    <t>Cost of Semen</t>
  </si>
  <si>
    <t># of Embryos per Job</t>
  </si>
  <si>
    <t># of Jobs in lifetime</t>
  </si>
  <si>
    <t>Total Cost Per Calf</t>
  </si>
  <si>
    <t>Cost per Recip</t>
  </si>
  <si>
    <t>Total Costs</t>
  </si>
  <si>
    <t>Lifetime of Recip</t>
  </si>
  <si>
    <t>Total Rev from Embryo Calves</t>
  </si>
  <si>
    <t>Annual Ranch Cost of Recip</t>
  </si>
  <si>
    <t>Profit per Calf</t>
  </si>
  <si>
    <t>Annual Vaccinations</t>
  </si>
  <si>
    <t>Total Profit</t>
  </si>
  <si>
    <t xml:space="preserve">Cover Bull </t>
  </si>
  <si>
    <t>Sale price of commericial calves</t>
  </si>
  <si>
    <t>Revenue from Commercial Calves</t>
  </si>
  <si>
    <t>Annual Cost per Recip</t>
  </si>
  <si>
    <t>Variance on Variables</t>
  </si>
  <si>
    <t>Average/ Expected #</t>
  </si>
  <si>
    <t>Average Sale Price</t>
  </si>
  <si>
    <t>$3500-5500</t>
  </si>
  <si>
    <t>$125-500</t>
  </si>
  <si>
    <t>50-95%</t>
  </si>
  <si>
    <t>15-75%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</si>
</sst>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]#,##0"/>
  </numFmts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2" fontId="2" numFmtId="0" xfId="0" applyAlignment="1" applyFill="1" applyFont="1">
      <alignment horizontal="center" readingOrder="0" vertical="bottom"/>
    </xf>
    <xf borderId="0" fillId="0" fontId="1" numFmtId="0" xfId="0" applyAlignment="1" applyFont="1">
      <alignment horizontal="center" readingOrder="0" vertical="bottom"/>
    </xf>
    <xf borderId="0" fillId="2" fontId="1" numFmtId="164" xfId="0" applyAlignment="1" applyFont="1" applyNumberFormat="1">
      <alignment horizontal="center" readingOrder="0" vertical="bottom"/>
    </xf>
    <xf borderId="0" fillId="2" fontId="1" numFmtId="0" xfId="0" applyAlignment="1" applyFont="1">
      <alignment horizontal="center" readingOrder="0" vertical="bottom"/>
    </xf>
    <xf borderId="0" fillId="0" fontId="1" numFmtId="164" xfId="0" applyAlignment="1" applyFont="1" applyNumberFormat="1">
      <alignment horizontal="center" vertical="bottom"/>
    </xf>
    <xf borderId="0" fillId="2" fontId="1" numFmtId="10" xfId="0" applyAlignment="1" applyFont="1" applyNumberFormat="1">
      <alignment horizontal="center" readingOrder="0" vertical="bottom"/>
    </xf>
    <xf borderId="0" fillId="0" fontId="1" numFmtId="164" xfId="0" applyAlignment="1" applyFont="1" applyNumberFormat="1">
      <alignment horizontal="center" readingOrder="0" vertical="bottom"/>
    </xf>
    <xf borderId="0" fillId="0" fontId="1" numFmtId="1" xfId="0" applyAlignment="1" applyFont="1" applyNumberFormat="1">
      <alignment horizontal="center" vertical="bottom"/>
    </xf>
    <xf borderId="0" fillId="2" fontId="1" numFmtId="164" xfId="0" applyAlignment="1" applyFont="1" applyNumberFormat="1">
      <alignment horizontal="center" vertical="bottom"/>
    </xf>
    <xf borderId="0" fillId="2" fontId="1" numFmtId="0" xfId="0" applyAlignment="1" applyFont="1">
      <alignment horizontal="center" vertical="bottom"/>
    </xf>
    <xf borderId="0" fillId="2" fontId="1" numFmtId="1" xfId="0" applyAlignment="1" applyFont="1" applyNumberFormat="1">
      <alignment horizontal="center" readingOrder="0" vertical="bottom"/>
    </xf>
    <xf borderId="0" fillId="0" fontId="1" numFmtId="0" xfId="0" applyAlignment="1" applyFont="1">
      <alignment horizontal="center"/>
    </xf>
    <xf borderId="0" fillId="3" fontId="1" numFmtId="164" xfId="0" applyAlignment="1" applyFill="1" applyFont="1" applyNumberFormat="1">
      <alignment horizontal="center" vertical="bottom"/>
    </xf>
    <xf borderId="0" fillId="0" fontId="1" numFmtId="10" xfId="0" applyAlignment="1" applyFont="1" applyNumberFormat="1">
      <alignment horizontal="center" vertical="bottom"/>
    </xf>
    <xf borderId="0" fillId="0" fontId="1" numFmtId="0" xfId="0" applyAlignment="1" applyFont="1">
      <alignment horizontal="center" readingOrder="0"/>
    </xf>
    <xf borderId="0" fillId="2" fontId="1" numFmtId="165" xfId="0" applyAlignment="1" applyFont="1" applyNumberFormat="1">
      <alignment horizontal="center" readingOrder="0"/>
    </xf>
    <xf borderId="0" fillId="2" fontId="1" numFmtId="0" xfId="0" applyAlignment="1" applyFont="1">
      <alignment horizontal="center" readingOrder="0"/>
    </xf>
    <xf borderId="0" fillId="2" fontId="1" numFmtId="165" xfId="0" applyAlignment="1" applyFont="1" applyNumberFormat="1">
      <alignment horizontal="center" readingOrder="0" vertical="bottom"/>
    </xf>
    <xf borderId="0" fillId="0" fontId="1" numFmtId="165" xfId="0" applyAlignment="1" applyFont="1" applyNumberFormat="1">
      <alignment horizontal="center"/>
    </xf>
    <xf borderId="0" fillId="0" fontId="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7155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3.57"/>
    <col customWidth="1" min="2" max="2" width="16.57"/>
    <col customWidth="1" min="3" max="3" width="10.71"/>
    <col customWidth="1" min="4" max="4" width="28.57"/>
    <col customWidth="1" min="5" max="5" width="17.0"/>
    <col customWidth="1" min="6" max="6" width="18.29"/>
    <col customWidth="1" min="7" max="7" width="26.86"/>
    <col customWidth="1" min="8" max="8" width="15.57"/>
    <col customWidth="1" min="9" max="9" width="17.71"/>
    <col customWidth="1" min="10" max="10" width="12.0"/>
    <col customWidth="1" min="11" max="11" width="11.86"/>
  </cols>
  <sheetData>
    <row r="1">
      <c r="A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>
      <c r="A4" s="2" t="s">
        <v>0</v>
      </c>
      <c r="F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>
      <c r="A5" s="1"/>
      <c r="B5" s="1"/>
      <c r="C5" s="1"/>
      <c r="D5" s="1"/>
      <c r="E5" s="1"/>
      <c r="F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>
      <c r="A6" s="3" t="s">
        <v>1</v>
      </c>
      <c r="B6" s="4">
        <v>4000.0</v>
      </c>
      <c r="C6" s="1"/>
      <c r="D6" s="1" t="s">
        <v>2</v>
      </c>
      <c r="E6" s="4">
        <v>250.0</v>
      </c>
      <c r="F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>
      <c r="A7" s="1" t="s">
        <v>3</v>
      </c>
      <c r="B7" s="5">
        <v>10.0</v>
      </c>
      <c r="C7" s="1"/>
      <c r="D7" s="1" t="s">
        <v>4</v>
      </c>
      <c r="E7" s="6">
        <f>E23</f>
        <v>1041.666667</v>
      </c>
      <c r="F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>
      <c r="A8" s="3" t="s">
        <v>5</v>
      </c>
      <c r="B8" s="6">
        <f>(E9+E8*(E6+E7+E10))/(E8*E11)</f>
        <v>4276.190476</v>
      </c>
      <c r="C8" s="1"/>
      <c r="D8" s="1" t="s">
        <v>6</v>
      </c>
      <c r="E8" s="7">
        <v>0.8</v>
      </c>
      <c r="F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>
      <c r="A9" s="3" t="s">
        <v>7</v>
      </c>
      <c r="B9" s="8">
        <f>B34</f>
        <v>582.64</v>
      </c>
      <c r="C9" s="1"/>
      <c r="D9" s="1" t="s">
        <v>8</v>
      </c>
      <c r="E9" s="4">
        <v>100.0</v>
      </c>
      <c r="F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>
      <c r="A10" s="1"/>
      <c r="B10" s="6"/>
      <c r="C10" s="1"/>
      <c r="D10" s="1" t="s">
        <v>9</v>
      </c>
      <c r="E10" s="4">
        <v>80.0</v>
      </c>
      <c r="F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>
      <c r="A11" s="1" t="s">
        <v>10</v>
      </c>
      <c r="B11" s="5" t="s">
        <v>11</v>
      </c>
      <c r="C11" s="1"/>
      <c r="D11" s="1" t="s">
        <v>12</v>
      </c>
      <c r="E11" s="7">
        <v>0.35</v>
      </c>
      <c r="F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>
      <c r="A12" s="1" t="s">
        <v>13</v>
      </c>
      <c r="B12" s="9">
        <f>IF(B11="Yes",B7*0.92,B7*0.5)</f>
        <v>9.2</v>
      </c>
      <c r="C12" s="1"/>
      <c r="D12" s="1" t="s">
        <v>14</v>
      </c>
      <c r="E12" s="5">
        <v>2.0</v>
      </c>
      <c r="F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>
      <c r="A13" s="1" t="s">
        <v>15</v>
      </c>
      <c r="B13" s="9">
        <f>B7-B12</f>
        <v>0.8</v>
      </c>
      <c r="C13" s="1"/>
      <c r="D13" s="1" t="s">
        <v>16</v>
      </c>
      <c r="E13" s="9">
        <f>IF($E$12=2,1/((2*($E$8*$E$11)-($E$8*$E$11)*($E$8*$E$11))/$B$7),$B$7/$E$8/$E$11)</f>
        <v>20.7641196</v>
      </c>
      <c r="F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>
      <c r="A14" s="1" t="s">
        <v>17</v>
      </c>
      <c r="B14" s="10">
        <v>40.0</v>
      </c>
      <c r="C14" s="1"/>
      <c r="D14" s="1"/>
      <c r="E14" s="1"/>
      <c r="F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>
      <c r="A15" s="1" t="s">
        <v>18</v>
      </c>
      <c r="B15" s="10">
        <v>10.0</v>
      </c>
      <c r="C15" s="1"/>
      <c r="D15" s="1" t="s">
        <v>19</v>
      </c>
      <c r="E15" s="11">
        <v>180.0</v>
      </c>
      <c r="F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>
      <c r="A16" s="1" t="s">
        <v>20</v>
      </c>
      <c r="B16" s="10">
        <v>25.0</v>
      </c>
      <c r="C16" s="1"/>
      <c r="D16" s="1" t="s">
        <v>21</v>
      </c>
      <c r="E16" s="11">
        <f>180+365</f>
        <v>545</v>
      </c>
      <c r="F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>
      <c r="A17" s="1" t="s">
        <v>22</v>
      </c>
      <c r="B17" s="6">
        <f>((B12*E15*E17)+(B13*E16*E17))/B7</f>
        <v>523</v>
      </c>
      <c r="C17" s="1"/>
      <c r="D17" s="3" t="s">
        <v>23</v>
      </c>
      <c r="E17" s="4">
        <v>2.5</v>
      </c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>
      <c r="A18" s="3" t="s">
        <v>24</v>
      </c>
      <c r="B18" s="7">
        <v>0.1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>
      <c r="A19" s="1" t="s">
        <v>25</v>
      </c>
      <c r="B19" s="6">
        <f>B8+B9+B10+B14+B15+B16+B17+(B18*B6)</f>
        <v>5856.830476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>
      <c r="A21" s="1" t="s">
        <v>26</v>
      </c>
      <c r="B21" s="4">
        <v>15000.0</v>
      </c>
      <c r="C21" s="1"/>
      <c r="D21" s="1" t="s">
        <v>27</v>
      </c>
      <c r="E21" s="6">
        <f>B21/(B24*B25)</f>
        <v>833.3333333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>
      <c r="A22" s="1" t="s">
        <v>28</v>
      </c>
      <c r="B22" s="12">
        <v>2.0</v>
      </c>
      <c r="C22" s="1"/>
      <c r="D22" s="1" t="s">
        <v>29</v>
      </c>
      <c r="E22" s="6">
        <f>B23/(B22*B24)</f>
        <v>208.3333333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>
      <c r="A23" s="1" t="s">
        <v>30</v>
      </c>
      <c r="B23" s="4">
        <v>2500.0</v>
      </c>
      <c r="C23" s="1"/>
      <c r="D23" s="1" t="s">
        <v>4</v>
      </c>
      <c r="E23" s="6">
        <f>E21+E22</f>
        <v>1041.666667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>
      <c r="A24" s="1" t="s">
        <v>31</v>
      </c>
      <c r="B24" s="12">
        <v>6.0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>
      <c r="A25" s="1" t="s">
        <v>32</v>
      </c>
      <c r="B25" s="12">
        <v>3.0</v>
      </c>
      <c r="C25" s="1"/>
      <c r="D25" s="1" t="s">
        <v>3</v>
      </c>
      <c r="E25" s="1">
        <f>B7</f>
        <v>10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>
      <c r="A26" s="13"/>
      <c r="B26" s="13"/>
      <c r="C26" s="13"/>
      <c r="D26" s="1" t="s">
        <v>33</v>
      </c>
      <c r="E26" s="14">
        <f>B19</f>
        <v>5856.830476</v>
      </c>
      <c r="F26" s="13"/>
      <c r="G26" s="1"/>
      <c r="H26" s="1"/>
      <c r="I26" s="1"/>
      <c r="J26" s="1"/>
      <c r="K26" s="1"/>
      <c r="L26" s="1"/>
      <c r="M26" s="1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>
      <c r="A27" s="16" t="s">
        <v>34</v>
      </c>
      <c r="B27" s="17">
        <v>1200.0</v>
      </c>
      <c r="C27" s="13"/>
      <c r="D27" s="1" t="s">
        <v>35</v>
      </c>
      <c r="E27" s="6">
        <f>E26*B7</f>
        <v>58568.30476</v>
      </c>
      <c r="J27" s="6"/>
      <c r="K27" s="1"/>
      <c r="L27" s="1"/>
      <c r="M27" s="15"/>
      <c r="N27" s="1"/>
      <c r="O27" s="1"/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>
      <c r="A28" s="16" t="s">
        <v>36</v>
      </c>
      <c r="B28" s="18">
        <v>6.0</v>
      </c>
      <c r="C28" s="13"/>
      <c r="D28" s="1" t="s">
        <v>37</v>
      </c>
      <c r="E28" s="6">
        <f>B7*B6</f>
        <v>40000</v>
      </c>
      <c r="J28" s="6"/>
      <c r="K28" s="1"/>
      <c r="L28" s="1"/>
      <c r="M28" s="1"/>
      <c r="N28" s="1"/>
      <c r="O28" s="1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>
      <c r="A29" s="3" t="s">
        <v>38</v>
      </c>
      <c r="B29" s="19">
        <v>350.0</v>
      </c>
      <c r="C29" s="1"/>
      <c r="D29" s="1" t="s">
        <v>39</v>
      </c>
      <c r="E29" s="14">
        <f>B6-E26</f>
        <v>-1856.830476</v>
      </c>
      <c r="F29" s="1"/>
      <c r="G29" s="1"/>
      <c r="H29" s="1"/>
      <c r="I29" s="1"/>
      <c r="J29" s="6"/>
      <c r="K29" s="1"/>
      <c r="L29" s="1"/>
      <c r="M29" s="9"/>
      <c r="N29" s="1"/>
      <c r="O29" s="1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>
      <c r="A30" s="16" t="s">
        <v>40</v>
      </c>
      <c r="B30" s="17">
        <v>40.0</v>
      </c>
      <c r="C30" s="1"/>
      <c r="D30" s="1" t="s">
        <v>41</v>
      </c>
      <c r="E30" s="14">
        <f>E29*E25</f>
        <v>-18568.30476</v>
      </c>
      <c r="F30" s="1"/>
      <c r="G30" s="1"/>
      <c r="H30" s="1"/>
      <c r="I30" s="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>
      <c r="A31" s="16" t="s">
        <v>42</v>
      </c>
      <c r="B31" s="17">
        <v>200.0</v>
      </c>
      <c r="C31" s="1"/>
      <c r="D31" s="1"/>
      <c r="E31" s="1"/>
      <c r="F31" s="1"/>
      <c r="G31" s="1"/>
      <c r="H31" s="1"/>
      <c r="I31" s="1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>
      <c r="A32" s="16" t="s">
        <v>43</v>
      </c>
      <c r="B32" s="17">
        <v>400.0</v>
      </c>
      <c r="C32" s="1"/>
      <c r="D32" s="1"/>
      <c r="E32" s="1"/>
      <c r="F32" s="1"/>
      <c r="G32" s="1"/>
      <c r="H32" s="1"/>
      <c r="I32" s="1"/>
      <c r="J32" s="9"/>
      <c r="K32" s="1"/>
      <c r="L32" s="1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>
      <c r="A33" s="16" t="s">
        <v>44</v>
      </c>
      <c r="B33" s="20">
        <f>((E13-B7)*B32)/E13</f>
        <v>207.36</v>
      </c>
      <c r="C33" s="1"/>
      <c r="D33" s="1"/>
      <c r="E33" s="1"/>
      <c r="F33" s="1"/>
      <c r="G33" s="1"/>
      <c r="H33" s="1"/>
      <c r="I33" s="1"/>
      <c r="J33" s="6"/>
      <c r="K33" s="1"/>
      <c r="L33" s="1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>
      <c r="A34" s="16" t="s">
        <v>45</v>
      </c>
      <c r="B34" s="20">
        <f>(B27/B28)+B29+B30+B31-B33</f>
        <v>582.64</v>
      </c>
      <c r="C34" s="1"/>
      <c r="D34" s="1"/>
      <c r="E34" s="1"/>
      <c r="F34" s="1"/>
      <c r="G34" s="1"/>
      <c r="H34" s="1"/>
      <c r="I34" s="1"/>
      <c r="J34" s="6"/>
      <c r="K34" s="1"/>
      <c r="L34" s="1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>
      <c r="A35" s="13"/>
      <c r="B35" s="13"/>
      <c r="C35" s="13"/>
      <c r="D35" s="13"/>
      <c r="E35" s="13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>
      <c r="A36" s="13"/>
      <c r="B36" s="13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>
      <c r="A37" s="1" t="s">
        <v>46</v>
      </c>
      <c r="B37" s="1"/>
      <c r="C37" s="21" t="s">
        <v>47</v>
      </c>
      <c r="D37" s="1"/>
      <c r="E37" s="1"/>
      <c r="F37" s="1"/>
      <c r="G37" s="1"/>
      <c r="H37" s="1"/>
      <c r="I37" s="1"/>
      <c r="J37" s="1"/>
      <c r="K37" s="6"/>
      <c r="L37" s="1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>
      <c r="A38" s="1" t="s">
        <v>48</v>
      </c>
      <c r="B38" s="1" t="s">
        <v>49</v>
      </c>
      <c r="C38" s="3">
        <v>4000.0</v>
      </c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>
      <c r="A39" s="1" t="s">
        <v>2</v>
      </c>
      <c r="B39" s="3" t="s">
        <v>50</v>
      </c>
      <c r="C39" s="3">
        <v>200.0</v>
      </c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>
      <c r="A40" s="1" t="s">
        <v>6</v>
      </c>
      <c r="B40" s="1" t="s">
        <v>51</v>
      </c>
      <c r="C40" s="1">
        <v>0.8</v>
      </c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>
      <c r="A41" s="1" t="s">
        <v>12</v>
      </c>
      <c r="B41" s="1" t="s">
        <v>52</v>
      </c>
      <c r="C41" s="3">
        <v>0.35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>
      <c r="A43" s="13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>
      <c r="A63" s="13"/>
      <c r="B63" s="13"/>
      <c r="C63" s="13"/>
      <c r="D63" s="13"/>
      <c r="E63" s="13"/>
      <c r="F63" s="1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>
      <c r="A64" s="13"/>
      <c r="B64" s="13"/>
      <c r="C64" s="13"/>
      <c r="D64" s="13"/>
      <c r="E64" s="13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>
      <c r="A65" s="13"/>
      <c r="B65" s="13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>
      <c r="A66" s="13"/>
      <c r="B66" s="13"/>
      <c r="C66" s="13"/>
      <c r="D66" s="13"/>
      <c r="E66" s="13"/>
      <c r="F66" s="1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>
      <c r="A67" s="13"/>
      <c r="B67" s="13"/>
      <c r="C67" s="13"/>
      <c r="D67" s="13"/>
      <c r="E67" s="13"/>
      <c r="F67" s="1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>
      <c r="A68" s="13"/>
      <c r="B68" s="13"/>
      <c r="C68" s="13"/>
      <c r="D68" s="13"/>
      <c r="E68" s="13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>
      <c r="A69" s="13"/>
      <c r="B69" s="13"/>
      <c r="C69" s="13"/>
      <c r="D69" s="13"/>
      <c r="E69" s="13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>
      <c r="A70" s="13"/>
      <c r="B70" s="13"/>
      <c r="C70" s="13"/>
      <c r="D70" s="13"/>
      <c r="E70" s="13"/>
      <c r="F70" s="1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>
      <c r="A71" s="13"/>
      <c r="B71" s="13"/>
      <c r="C71" s="13"/>
      <c r="D71" s="13"/>
      <c r="E71" s="13"/>
      <c r="F71" s="1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>
      <c r="A72" s="13"/>
      <c r="B72" s="13"/>
      <c r="C72" s="13"/>
      <c r="D72" s="13"/>
      <c r="E72" s="13"/>
      <c r="F72" s="1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</row>
    <row r="100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</row>
    <row r="100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</row>
    <row r="1006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</row>
    <row r="1007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</row>
    <row r="1008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</row>
  </sheetData>
  <mergeCells count="2">
    <mergeCell ref="A1:E3"/>
    <mergeCell ref="A4:E4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